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00" windowHeight="10140" tabRatio="5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<sst xmlns="http://schemas.openxmlformats.org/spreadsheetml/2006/main" count="94" uniqueCount="76">
  <si>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Materiał</t>
  </si>
  <si>
    <t>Suma</t>
  </si>
  <si>
    <t>Jednostka</t>
  </si>
  <si>
    <t>=</t>
  </si>
  <si>
    <t>Klej Adhesive 5000</t>
  </si>
  <si>
    <t>Uszczelniacz Sealant Black 5590</t>
  </si>
  <si>
    <t>Cena transportu:</t>
  </si>
  <si>
    <t>powyżej 6000PLN</t>
  </si>
  <si>
    <t>do 6000PLN:</t>
  </si>
  <si>
    <t>wliczony w cenę</t>
  </si>
  <si>
    <t>długość do obróbek:</t>
  </si>
  <si>
    <t>wysokość wywinięcia:</t>
  </si>
  <si>
    <t>DO WYPEŁNIENIA:</t>
  </si>
  <si>
    <t>powierzchnia tarasu:</t>
  </si>
  <si>
    <t>powierzchnia klejenia</t>
  </si>
  <si>
    <t>powierzchnia z wywinieciami</t>
  </si>
  <si>
    <t>powierzchnia pozioma</t>
  </si>
  <si>
    <t>powierzchnia wywinięcia=długość obróbek*wysokość wywinięcia</t>
  </si>
  <si>
    <t>Σ tradycyjny</t>
  </si>
  <si>
    <t>Σ odwrócony</t>
  </si>
  <si>
    <t>cena z transportem (układ tradycyjny):</t>
  </si>
  <si>
    <t>cena z transportem (układ odwrócony):</t>
  </si>
  <si>
    <t>Osoba do kontaktu:</t>
  </si>
  <si>
    <t>Nordic Waterproofing Sp. z o.o.</t>
  </si>
  <si>
    <t>Andrzej Iwanek</t>
  </si>
  <si>
    <t>Nazwa: (imię i nazwisko)</t>
  </si>
  <si>
    <t xml:space="preserve">91-211 Łódź, </t>
  </si>
  <si>
    <t>Tel.:  600-04-77-91</t>
  </si>
  <si>
    <t>Adres: /ul./miasto/kod</t>
  </si>
  <si>
    <t>ul. Szparagowa 6/8</t>
  </si>
  <si>
    <t>NIP:</t>
  </si>
  <si>
    <t>E-mail</t>
  </si>
  <si>
    <t>+48 42 712-07-04</t>
  </si>
  <si>
    <t>Adres dostawy:</t>
  </si>
  <si>
    <t>Telefon:</t>
  </si>
  <si>
    <t>Osoba kontaktowa:</t>
  </si>
  <si>
    <t>www.sealeco.com.pl</t>
  </si>
  <si>
    <t>info.pl@sealeco.com</t>
  </si>
  <si>
    <t>Realizacja zamówienia prefabrykatu EPDM przebiega wg nast schematu:</t>
  </si>
  <si>
    <t>1/ zamówienie Klienta (preferowany mail) z wypełnionym arkuszem kalkulacyjnym</t>
  </si>
  <si>
    <t>Narożnik zewnętrzny</t>
  </si>
  <si>
    <t>Narożnik wewnętrzny</t>
  </si>
  <si>
    <t>szt.</t>
  </si>
  <si>
    <t>il. narożników zewnętrznych</t>
  </si>
  <si>
    <t>il. narożników wewnętrznych</t>
  </si>
  <si>
    <t>il. wpustów (min. 2)</t>
  </si>
  <si>
    <t>odwodnienie, min. 2szt.</t>
  </si>
  <si>
    <t>ilość narożników zew</t>
  </si>
  <si>
    <t>ilość narożników wew</t>
  </si>
  <si>
    <t>Geowłóknina (wstęga szer. 2.00m)</t>
  </si>
  <si>
    <t>Taśma Thermobond</t>
  </si>
  <si>
    <t>rolka  (0,15x20m)</t>
  </si>
  <si>
    <t>Membrana EPDM gr.1.20mm</t>
  </si>
  <si>
    <t>Wpusty dachowe HL, nieogrzewane, z dociskiem</t>
  </si>
  <si>
    <t>Mata drenująca Platon MultiDrain (z geowłókniną)</t>
  </si>
  <si>
    <t>sztuka  (310ml)</t>
  </si>
  <si>
    <t>Dane do faktury  /  adres dostawy:</t>
  </si>
  <si>
    <t>Dostawca:</t>
  </si>
  <si>
    <t>data:</t>
  </si>
  <si>
    <r>
      <t>[m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]</t>
    </r>
  </si>
  <si>
    <r>
      <t>Mata drenująca Platon PerfoDrain (</t>
    </r>
    <r>
      <rPr>
        <b/>
        <sz val="9"/>
        <color indexed="8"/>
        <rFont val="Calibri"/>
        <family val="2"/>
      </rPr>
      <t>opcjonalnie</t>
    </r>
    <r>
      <rPr>
        <sz val="9"/>
        <color indexed="8"/>
        <rFont val="Calibri"/>
        <family val="2"/>
      </rPr>
      <t xml:space="preserve"> przy systemie odwróconym)</t>
    </r>
  </si>
  <si>
    <t>3/ platność za fakturę proforma</t>
  </si>
  <si>
    <t>2/ zwrotny mail z fakturą proforma do Klienta</t>
  </si>
  <si>
    <t>4/ uruchomienie prefabrykacji (od daty wplywu platności za fakturę)</t>
  </si>
  <si>
    <t>5/ wysyłka towaru do Klienta</t>
  </si>
  <si>
    <r>
      <t>średnio 1szt. na 30m</t>
    </r>
    <r>
      <rPr>
        <vertAlign val="superscript"/>
        <sz val="9"/>
        <color indexed="8"/>
        <rFont val="Calibri"/>
        <family val="2"/>
      </rPr>
      <t>2</t>
    </r>
  </si>
  <si>
    <r>
      <t>średnio 1szt. na 100m</t>
    </r>
    <r>
      <rPr>
        <vertAlign val="superscript"/>
        <sz val="9"/>
        <color indexed="8"/>
        <rFont val="Calibri"/>
        <family val="2"/>
      </rPr>
      <t>2</t>
    </r>
  </si>
  <si>
    <t>Szacunkowe zużycie</t>
  </si>
  <si>
    <t>powierzchnia z zakładami</t>
  </si>
  <si>
    <t>Lp</t>
  </si>
  <si>
    <t>Cena [PLN]</t>
  </si>
  <si>
    <t>Wartość [PLN]</t>
  </si>
  <si>
    <t>Netto</t>
  </si>
  <si>
    <t>Brutto</t>
  </si>
  <si>
    <t>ZAMÓWIENIE/OFERTA</t>
  </si>
  <si>
    <t>puszka  (5,30kg)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</si>
</sst>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b/>
      <sz val="24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24"/>
      <color rgb="FFFF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48" fillId="0" borderId="12" xfId="0" applyFont="1" applyBorder="1" applyAlignment="1">
      <alignment/>
    </xf>
    <xf numFmtId="0" fontId="0" fillId="0" borderId="13" xfId="0" applyBorder="1" applyAlignment="1">
      <alignment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5" xfId="0" applyFont="1" applyBorder="1" applyAlignment="1">
      <alignment/>
    </xf>
    <xf numFmtId="0" fontId="34" fillId="0" borderId="12" xfId="44" applyBorder="1" applyAlignment="1" applyProtection="1">
      <alignment/>
      <protection/>
    </xf>
    <xf numFmtId="0" fontId="0" fillId="0" borderId="16" xfId="0" applyBorder="1" applyAlignment="1">
      <alignment/>
    </xf>
    <xf numFmtId="0" fontId="50" fillId="0" borderId="10" xfId="0" applyFont="1" applyBorder="1" applyAlignment="1">
      <alignment/>
    </xf>
    <xf numFmtId="0" fontId="44" fillId="0" borderId="17" xfId="0" applyFont="1" applyBorder="1" applyAlignment="1">
      <alignment/>
    </xf>
    <xf numFmtId="0" fontId="51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18" xfId="0" applyFont="1" applyBorder="1" applyAlignment="1">
      <alignment/>
    </xf>
    <xf numFmtId="0" fontId="0" fillId="0" borderId="19" xfId="0" applyBorder="1" applyAlignment="1">
      <alignment/>
    </xf>
    <xf numFmtId="2" fontId="48" fillId="33" borderId="2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2" fillId="0" borderId="21" xfId="0" applyFont="1" applyBorder="1" applyAlignment="1">
      <alignment vertical="top" wrapText="1"/>
    </xf>
    <xf numFmtId="0" fontId="52" fillId="0" borderId="21" xfId="0" applyFont="1" applyBorder="1" applyAlignment="1">
      <alignment horizontal="center" vertical="top" wrapText="1"/>
    </xf>
    <xf numFmtId="0" fontId="49" fillId="0" borderId="21" xfId="0" applyFont="1" applyBorder="1" applyAlignment="1">
      <alignment vertical="top" wrapText="1"/>
    </xf>
    <xf numFmtId="0" fontId="52" fillId="0" borderId="22" xfId="0" applyFont="1" applyBorder="1" applyAlignment="1">
      <alignment vertical="top" wrapText="1"/>
    </xf>
    <xf numFmtId="0" fontId="52" fillId="0" borderId="22" xfId="0" applyFont="1" applyBorder="1" applyAlignment="1">
      <alignment horizontal="center" vertical="top" wrapText="1"/>
    </xf>
    <xf numFmtId="0" fontId="49" fillId="0" borderId="22" xfId="0" applyFont="1" applyBorder="1" applyAlignment="1">
      <alignment vertical="top" wrapText="1"/>
    </xf>
    <xf numFmtId="1" fontId="49" fillId="0" borderId="22" xfId="0" applyNumberFormat="1" applyFont="1" applyBorder="1" applyAlignment="1">
      <alignment vertical="top" wrapText="1"/>
    </xf>
    <xf numFmtId="0" fontId="52" fillId="0" borderId="22" xfId="0" applyFont="1" applyBorder="1" applyAlignment="1">
      <alignment horizontal="center" wrapText="1"/>
    </xf>
    <xf numFmtId="0" fontId="52" fillId="0" borderId="22" xfId="0" applyFont="1" applyBorder="1" applyAlignment="1">
      <alignment/>
    </xf>
    <xf numFmtId="0" fontId="49" fillId="0" borderId="22" xfId="0" applyFont="1" applyBorder="1" applyAlignment="1">
      <alignment/>
    </xf>
    <xf numFmtId="0" fontId="52" fillId="0" borderId="22" xfId="0" applyFont="1" applyFill="1" applyBorder="1" applyAlignment="1">
      <alignment vertical="top" wrapText="1"/>
    </xf>
    <xf numFmtId="0" fontId="53" fillId="0" borderId="22" xfId="0" applyFont="1" applyBorder="1" applyAlignment="1">
      <alignment/>
    </xf>
    <xf numFmtId="0" fontId="49" fillId="0" borderId="22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horizontal="left" vertical="top" wrapText="1"/>
    </xf>
    <xf numFmtId="2" fontId="49" fillId="0" borderId="22" xfId="0" applyNumberFormat="1" applyFont="1" applyBorder="1" applyAlignment="1">
      <alignment vertical="top" wrapText="1"/>
    </xf>
    <xf numFmtId="2" fontId="49" fillId="0" borderId="22" xfId="0" applyNumberFormat="1" applyFont="1" applyBorder="1" applyAlignment="1">
      <alignment/>
    </xf>
    <xf numFmtId="2" fontId="49" fillId="0" borderId="23" xfId="0" applyNumberFormat="1" applyFont="1" applyBorder="1" applyAlignment="1">
      <alignment/>
    </xf>
    <xf numFmtId="0" fontId="49" fillId="0" borderId="22" xfId="0" applyFont="1" applyBorder="1" applyAlignment="1">
      <alignment vertical="top" wrapText="1"/>
    </xf>
    <xf numFmtId="0" fontId="49" fillId="0" borderId="22" xfId="0" applyFont="1" applyFill="1" applyBorder="1" applyAlignment="1">
      <alignment vertical="top" wrapText="1"/>
    </xf>
    <xf numFmtId="0" fontId="0" fillId="0" borderId="22" xfId="0" applyBorder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48" fillId="0" borderId="20" xfId="0" applyFont="1" applyBorder="1" applyAlignment="1">
      <alignment/>
    </xf>
    <xf numFmtId="0" fontId="48" fillId="0" borderId="20" xfId="0" applyFont="1" applyBorder="1" applyAlignment="1">
      <alignment vertical="top" wrapText="1"/>
    </xf>
    <xf numFmtId="0" fontId="48" fillId="0" borderId="16" xfId="0" applyFont="1" applyBorder="1" applyAlignment="1">
      <alignment/>
    </xf>
    <xf numFmtId="2" fontId="49" fillId="0" borderId="24" xfId="0" applyNumberFormat="1" applyFont="1" applyBorder="1" applyAlignment="1">
      <alignment horizontal="right" wrapText="1"/>
    </xf>
    <xf numFmtId="2" fontId="49" fillId="0" borderId="24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right" wrapText="1"/>
    </xf>
    <xf numFmtId="2" fontId="48" fillId="33" borderId="15" xfId="0" applyNumberFormat="1" applyFont="1" applyFill="1" applyBorder="1" applyAlignment="1">
      <alignment/>
    </xf>
    <xf numFmtId="0" fontId="49" fillId="0" borderId="25" xfId="0" applyFont="1" applyBorder="1" applyAlignment="1">
      <alignment vertical="top" wrapText="1"/>
    </xf>
    <xf numFmtId="0" fontId="49" fillId="0" borderId="26" xfId="0" applyFont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0" fillId="0" borderId="21" xfId="0" applyBorder="1" applyAlignment="1">
      <alignment/>
    </xf>
    <xf numFmtId="2" fontId="49" fillId="0" borderId="27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48" fillId="0" borderId="28" xfId="0" applyFont="1" applyBorder="1" applyAlignment="1">
      <alignment/>
    </xf>
    <xf numFmtId="0" fontId="48" fillId="0" borderId="29" xfId="0" applyFont="1" applyBorder="1" applyAlignment="1">
      <alignment/>
    </xf>
    <xf numFmtId="0" fontId="0" fillId="0" borderId="19" xfId="0" applyBorder="1" applyAlignment="1">
      <alignment/>
    </xf>
    <xf numFmtId="0" fontId="48" fillId="0" borderId="28" xfId="0" applyFont="1" applyBorder="1" applyAlignment="1">
      <alignment/>
    </xf>
    <xf numFmtId="0" fontId="0" fillId="34" borderId="22" xfId="0" applyFill="1" applyBorder="1" applyAlignment="1" applyProtection="1">
      <alignment vertical="top" wrapText="1"/>
      <protection locked="0"/>
    </xf>
    <xf numFmtId="0" fontId="54" fillId="0" borderId="30" xfId="0" applyFont="1" applyBorder="1" applyAlignment="1">
      <alignment/>
    </xf>
    <xf numFmtId="0" fontId="0" fillId="0" borderId="30" xfId="0" applyBorder="1" applyAlignment="1">
      <alignment/>
    </xf>
    <xf numFmtId="0" fontId="48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48" fillId="0" borderId="28" xfId="0" applyFont="1" applyFill="1" applyBorder="1" applyAlignment="1">
      <alignment/>
    </xf>
    <xf numFmtId="0" fontId="49" fillId="0" borderId="31" xfId="0" applyFont="1" applyBorder="1" applyAlignment="1">
      <alignment wrapText="1"/>
    </xf>
    <xf numFmtId="0" fontId="0" fillId="0" borderId="13" xfId="0" applyBorder="1" applyAlignment="1">
      <alignment/>
    </xf>
    <xf numFmtId="0" fontId="49" fillId="0" borderId="31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2" fillId="0" borderId="22" xfId="0" applyFont="1" applyFill="1" applyBorder="1" applyAlignment="1">
      <alignment horizontal="left" vertical="top" wrapText="1"/>
    </xf>
    <xf numFmtId="0" fontId="52" fillId="0" borderId="22" xfId="0" applyFont="1" applyBorder="1" applyAlignment="1">
      <alignment horizontal="left"/>
    </xf>
    <xf numFmtId="0" fontId="49" fillId="34" borderId="22" xfId="0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33</xdr:row>
      <xdr:rowOff>104775</xdr:rowOff>
    </xdr:from>
    <xdr:to>
      <xdr:col>8</xdr:col>
      <xdr:colOff>933450</xdr:colOff>
      <xdr:row>64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4991" r="12492"/>
        <a:stretch>
          <a:fillRect/>
        </a:stretch>
      </xdr:blipFill>
      <xdr:spPr>
        <a:xfrm>
          <a:off x="295275" y="7400925"/>
          <a:ext cx="11153775" cy="560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pl@sealeco.com?subject=This%20email%20has%20passed%20a%20Unregistered%20version%20of%20EmailEncoder%20by%20Meridium" TargetMode="External" /><Relationship Id="rId2" Type="http://schemas.openxmlformats.org/officeDocument/2006/relationships/hyperlink" Target="http://www.sealeco.com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L16" sqref="L16"/>
    </sheetView>
  </sheetViews>
  <sheetFormatPr defaultColWidth="8.796875" defaultRowHeight="14.25"/>
  <cols>
    <col min="1" max="1" width="3" style="0" customWidth="1"/>
    <col min="2" max="2" width="36.5" style="0" customWidth="1"/>
    <col min="3" max="3" width="13.5" style="0" customWidth="1"/>
    <col min="4" max="4" width="21.3984375" style="0" customWidth="1"/>
    <col min="5" max="5" width="2.09765625" style="0" customWidth="1"/>
    <col min="6" max="6" width="6.19921875" style="0" customWidth="1"/>
    <col min="7" max="7" width="19.59765625" style="0" customWidth="1"/>
    <col min="8" max="8" width="8.09765625" style="0" customWidth="1"/>
    <col min="9" max="9" width="9.8984375" style="0" customWidth="1"/>
    <col min="10" max="10" width="9.3984375" style="0" customWidth="1"/>
  </cols>
  <sheetData>
    <row r="1" spans="1:10" ht="15" thickBot="1">
      <c r="A1" s="55" t="s">
        <v>69</v>
      </c>
      <c r="B1" s="57" t="s">
        <v>0</v>
      </c>
      <c r="C1" s="58" t="s">
        <v>2</v>
      </c>
      <c r="D1" s="60" t="s">
        <v>67</v>
      </c>
      <c r="E1" s="55"/>
      <c r="F1" s="66" t="s">
        <v>1</v>
      </c>
      <c r="G1" s="71" t="s">
        <v>70</v>
      </c>
      <c r="H1" s="65"/>
      <c r="I1" s="64" t="s">
        <v>71</v>
      </c>
      <c r="J1" s="65"/>
    </row>
    <row r="2" spans="1:10" ht="15" customHeight="1" thickBot="1">
      <c r="A2" s="56"/>
      <c r="B2" s="56"/>
      <c r="C2" s="59"/>
      <c r="D2" s="56"/>
      <c r="E2" s="56"/>
      <c r="F2" s="56"/>
      <c r="G2" s="42" t="s">
        <v>72</v>
      </c>
      <c r="H2" s="42" t="s">
        <v>73</v>
      </c>
      <c r="I2" s="43" t="s">
        <v>72</v>
      </c>
      <c r="J2" s="44" t="s">
        <v>73</v>
      </c>
    </row>
    <row r="3" spans="1:10" ht="21" customHeight="1">
      <c r="A3" s="52">
        <v>1</v>
      </c>
      <c r="B3" s="21" t="s">
        <v>52</v>
      </c>
      <c r="C3" s="22" t="s">
        <v>59</v>
      </c>
      <c r="D3" s="21" t="s">
        <v>15</v>
      </c>
      <c r="E3" s="23" t="s">
        <v>3</v>
      </c>
      <c r="F3" s="50">
        <f>(C18+C19*C20)*1.1</f>
        <v>123.20000000000002</v>
      </c>
      <c r="G3" s="53">
        <f aca="true" t="shared" si="0" ref="G3:G12">H3/1.23</f>
        <v>47.96747967479675</v>
      </c>
      <c r="H3" s="45">
        <v>59</v>
      </c>
      <c r="I3" s="46">
        <f>$F3*G3</f>
        <v>5909.593495934961</v>
      </c>
      <c r="J3" s="46">
        <f>$F3*H3</f>
        <v>7268.800000000001</v>
      </c>
    </row>
    <row r="4" spans="1:10" ht="21" customHeight="1">
      <c r="A4" s="40">
        <v>2</v>
      </c>
      <c r="B4" s="24" t="s">
        <v>49</v>
      </c>
      <c r="C4" s="25" t="s">
        <v>59</v>
      </c>
      <c r="D4" s="24" t="s">
        <v>68</v>
      </c>
      <c r="E4" s="49" t="s">
        <v>3</v>
      </c>
      <c r="F4" s="26">
        <f>C18*1.15</f>
        <v>114.99999999999999</v>
      </c>
      <c r="G4" s="53">
        <f t="shared" si="0"/>
        <v>4.959349593495935</v>
      </c>
      <c r="H4" s="47">
        <v>6.1</v>
      </c>
      <c r="I4" s="46">
        <f aca="true" t="shared" si="1" ref="I4:J12">$F4*G4</f>
        <v>570.3252032520325</v>
      </c>
      <c r="J4" s="46">
        <f t="shared" si="1"/>
        <v>701.4999999999999</v>
      </c>
    </row>
    <row r="5" spans="1:10" ht="18" customHeight="1">
      <c r="A5" s="40">
        <v>3</v>
      </c>
      <c r="B5" s="24" t="s">
        <v>4</v>
      </c>
      <c r="C5" s="25" t="s">
        <v>75</v>
      </c>
      <c r="D5" s="24" t="s">
        <v>14</v>
      </c>
      <c r="E5" s="26" t="s">
        <v>3</v>
      </c>
      <c r="F5" s="51">
        <f>CEILING(C19*(C20+0.2)*0.7/5.3,1)</f>
        <v>3</v>
      </c>
      <c r="G5" s="53">
        <f t="shared" si="0"/>
        <v>195</v>
      </c>
      <c r="H5" s="47">
        <v>239.85</v>
      </c>
      <c r="I5" s="46">
        <f t="shared" si="1"/>
        <v>585</v>
      </c>
      <c r="J5" s="46">
        <f t="shared" si="1"/>
        <v>719.55</v>
      </c>
    </row>
    <row r="6" spans="1:10" ht="18" customHeight="1">
      <c r="A6" s="40">
        <v>4</v>
      </c>
      <c r="B6" s="24" t="s">
        <v>5</v>
      </c>
      <c r="C6" s="25" t="s">
        <v>55</v>
      </c>
      <c r="D6" s="24" t="s">
        <v>65</v>
      </c>
      <c r="E6" s="26" t="s">
        <v>3</v>
      </c>
      <c r="F6" s="27">
        <f>CEILING(F3/30,1)</f>
        <v>5</v>
      </c>
      <c r="G6" s="53">
        <f t="shared" si="0"/>
        <v>51</v>
      </c>
      <c r="H6" s="47">
        <v>62.73</v>
      </c>
      <c r="I6" s="46">
        <f t="shared" si="1"/>
        <v>255</v>
      </c>
      <c r="J6" s="46">
        <f t="shared" si="1"/>
        <v>313.65</v>
      </c>
    </row>
    <row r="7" spans="1:10" ht="18" customHeight="1">
      <c r="A7" s="40">
        <v>5</v>
      </c>
      <c r="B7" s="24" t="s">
        <v>40</v>
      </c>
      <c r="C7" s="25" t="s">
        <v>42</v>
      </c>
      <c r="D7" s="24" t="s">
        <v>47</v>
      </c>
      <c r="E7" s="26" t="s">
        <v>3</v>
      </c>
      <c r="F7" s="27">
        <f>C21</f>
        <v>2</v>
      </c>
      <c r="G7" s="53">
        <f t="shared" si="0"/>
        <v>22.45528455284553</v>
      </c>
      <c r="H7" s="47">
        <v>27.62</v>
      </c>
      <c r="I7" s="46">
        <f t="shared" si="1"/>
        <v>44.91056910569106</v>
      </c>
      <c r="J7" s="46">
        <f t="shared" si="1"/>
        <v>55.24</v>
      </c>
    </row>
    <row r="8" spans="1:10" ht="15.75" customHeight="1">
      <c r="A8" s="40">
        <v>6</v>
      </c>
      <c r="B8" s="24" t="s">
        <v>41</v>
      </c>
      <c r="C8" s="25" t="s">
        <v>42</v>
      </c>
      <c r="D8" s="24" t="s">
        <v>48</v>
      </c>
      <c r="E8" s="26" t="s">
        <v>3</v>
      </c>
      <c r="F8" s="27">
        <f>C22</f>
        <v>4</v>
      </c>
      <c r="G8" s="53">
        <f t="shared" si="0"/>
        <v>20.796747967479675</v>
      </c>
      <c r="H8" s="47">
        <v>25.58</v>
      </c>
      <c r="I8" s="46">
        <f t="shared" si="1"/>
        <v>83.1869918699187</v>
      </c>
      <c r="J8" s="46">
        <f t="shared" si="1"/>
        <v>102.32</v>
      </c>
    </row>
    <row r="9" spans="1:10" ht="18" customHeight="1">
      <c r="A9" s="40">
        <v>7</v>
      </c>
      <c r="B9" s="24" t="s">
        <v>53</v>
      </c>
      <c r="C9" s="25" t="s">
        <v>42</v>
      </c>
      <c r="D9" s="24" t="s">
        <v>46</v>
      </c>
      <c r="E9" s="26" t="s">
        <v>3</v>
      </c>
      <c r="F9" s="27">
        <f>C23</f>
        <v>2</v>
      </c>
      <c r="G9" s="53">
        <f t="shared" si="0"/>
        <v>227.64227642276424</v>
      </c>
      <c r="H9" s="47">
        <v>280</v>
      </c>
      <c r="I9" s="46">
        <f>$F9*G9</f>
        <v>455.2845528455285</v>
      </c>
      <c r="J9" s="46">
        <f>$F9*H9</f>
        <v>560</v>
      </c>
    </row>
    <row r="10" spans="1:10" ht="17.25" customHeight="1">
      <c r="A10" s="40">
        <v>8</v>
      </c>
      <c r="B10" s="24" t="s">
        <v>50</v>
      </c>
      <c r="C10" s="25" t="s">
        <v>51</v>
      </c>
      <c r="D10" s="24" t="s">
        <v>66</v>
      </c>
      <c r="E10" s="26" t="s">
        <v>3</v>
      </c>
      <c r="F10" s="27">
        <f>CEILING(F3/100,1)</f>
        <v>2</v>
      </c>
      <c r="G10" s="53">
        <f t="shared" si="0"/>
        <v>337.2682926829268</v>
      </c>
      <c r="H10" s="47">
        <v>414.84</v>
      </c>
      <c r="I10" s="46">
        <f t="shared" si="1"/>
        <v>674.5365853658536</v>
      </c>
      <c r="J10" s="46">
        <f t="shared" si="1"/>
        <v>829.68</v>
      </c>
    </row>
    <row r="11" spans="1:10" ht="19.5" customHeight="1">
      <c r="A11" s="40">
        <v>9</v>
      </c>
      <c r="B11" s="24" t="s">
        <v>54</v>
      </c>
      <c r="C11" s="28" t="s">
        <v>59</v>
      </c>
      <c r="D11" s="24" t="s">
        <v>16</v>
      </c>
      <c r="E11" s="26" t="s">
        <v>3</v>
      </c>
      <c r="F11" s="26">
        <f>C18*1.05</f>
        <v>105</v>
      </c>
      <c r="G11" s="53">
        <f t="shared" si="0"/>
        <v>19.495934959349594</v>
      </c>
      <c r="H11" s="47">
        <v>23.98</v>
      </c>
      <c r="I11" s="46">
        <f>$F11*G11</f>
        <v>2047.0731707317073</v>
      </c>
      <c r="J11" s="46">
        <f>$F11*H11</f>
        <v>2517.9</v>
      </c>
    </row>
    <row r="12" spans="1:10" ht="29.25" customHeight="1">
      <c r="A12" s="40">
        <v>10</v>
      </c>
      <c r="B12" s="24" t="s">
        <v>60</v>
      </c>
      <c r="C12" s="28" t="s">
        <v>59</v>
      </c>
      <c r="D12" s="24" t="s">
        <v>16</v>
      </c>
      <c r="E12" s="26" t="s">
        <v>3</v>
      </c>
      <c r="F12" s="26">
        <f>C18*1.05</f>
        <v>105</v>
      </c>
      <c r="G12" s="53">
        <f t="shared" si="0"/>
        <v>15.796747967479675</v>
      </c>
      <c r="H12" s="47">
        <v>19.43</v>
      </c>
      <c r="I12" s="46">
        <f t="shared" si="1"/>
        <v>1658.658536585366</v>
      </c>
      <c r="J12" s="46">
        <f t="shared" si="1"/>
        <v>2040.1499999999999</v>
      </c>
    </row>
    <row r="13" spans="1:10" ht="15">
      <c r="A13" s="40">
        <v>11</v>
      </c>
      <c r="B13" s="24"/>
      <c r="C13" s="24"/>
      <c r="D13" s="24"/>
      <c r="E13" s="26"/>
      <c r="F13" s="26"/>
      <c r="G13" s="35" t="s">
        <v>18</v>
      </c>
      <c r="H13" s="54"/>
      <c r="I13" s="36">
        <f>SUM(I3:I11)</f>
        <v>10624.91056910569</v>
      </c>
      <c r="J13" s="36">
        <f>SUM(J3:J11)</f>
        <v>13068.64</v>
      </c>
    </row>
    <row r="14" spans="1:10" ht="15.75" thickBot="1">
      <c r="A14" s="40">
        <v>12</v>
      </c>
      <c r="B14" s="29"/>
      <c r="C14" s="29"/>
      <c r="D14" s="29"/>
      <c r="E14" s="30"/>
      <c r="F14" s="30"/>
      <c r="G14" s="35" t="s">
        <v>19</v>
      </c>
      <c r="H14" s="54"/>
      <c r="I14" s="37">
        <f>SUM(I3:I12)</f>
        <v>12283.569105691056</v>
      </c>
      <c r="J14" s="37">
        <f>SUM(J3:J12)</f>
        <v>15108.789999999999</v>
      </c>
    </row>
    <row r="15" spans="1:10" ht="28.5" customHeight="1" thickBot="1">
      <c r="A15" s="40">
        <v>13</v>
      </c>
      <c r="B15" s="31" t="s">
        <v>6</v>
      </c>
      <c r="C15" s="31" t="s">
        <v>8</v>
      </c>
      <c r="D15" s="32"/>
      <c r="E15" s="33" t="s">
        <v>3</v>
      </c>
      <c r="F15" s="34">
        <v>200</v>
      </c>
      <c r="G15" s="67" t="s">
        <v>20</v>
      </c>
      <c r="H15" s="68"/>
      <c r="I15" s="18">
        <f>IF(I13&lt;6000,SUM(I13+F15/1.23),I13)</f>
        <v>10624.91056910569</v>
      </c>
      <c r="J15" s="18">
        <f>IF(J13&lt;6000,SUM(J13+F15),J13)</f>
        <v>13068.64</v>
      </c>
    </row>
    <row r="16" spans="1:10" ht="30.75" customHeight="1" thickBot="1">
      <c r="A16" s="40">
        <v>14</v>
      </c>
      <c r="B16" s="30"/>
      <c r="C16" s="31" t="s">
        <v>7</v>
      </c>
      <c r="D16" s="75" t="s">
        <v>9</v>
      </c>
      <c r="E16" s="76"/>
      <c r="F16" s="76"/>
      <c r="G16" s="69" t="s">
        <v>21</v>
      </c>
      <c r="H16" s="68"/>
      <c r="I16" s="18">
        <f>IF(I14&lt;6000,SUM(I14+F15/1.23),I14)</f>
        <v>12283.569105691056</v>
      </c>
      <c r="J16" s="48">
        <f>IF(J14&lt;6000,SUM(J14+F15),J14)</f>
        <v>15108.789999999999</v>
      </c>
    </row>
    <row r="17" spans="3:10" ht="15.75" thickBot="1">
      <c r="C17" s="62" t="s">
        <v>12</v>
      </c>
      <c r="D17" s="63"/>
      <c r="J17" s="15"/>
    </row>
    <row r="18" spans="2:10" ht="15.75" thickBot="1">
      <c r="B18" t="s">
        <v>13</v>
      </c>
      <c r="C18" s="41">
        <v>100</v>
      </c>
      <c r="F18" s="1" t="s">
        <v>57</v>
      </c>
      <c r="G18" s="2"/>
      <c r="J18" s="15"/>
    </row>
    <row r="19" spans="2:10" ht="15">
      <c r="B19" t="s">
        <v>10</v>
      </c>
      <c r="C19" s="41">
        <v>40</v>
      </c>
      <c r="F19" s="4" t="s">
        <v>23</v>
      </c>
      <c r="G19" s="5"/>
      <c r="J19" s="15"/>
    </row>
    <row r="20" spans="2:10" ht="15">
      <c r="B20" t="s">
        <v>11</v>
      </c>
      <c r="C20" s="41">
        <v>0.3</v>
      </c>
      <c r="F20" s="7" t="s">
        <v>26</v>
      </c>
      <c r="G20" s="5"/>
      <c r="J20" s="15"/>
    </row>
    <row r="21" spans="2:7" ht="15">
      <c r="B21" t="s">
        <v>43</v>
      </c>
      <c r="C21" s="41">
        <v>2</v>
      </c>
      <c r="F21" s="7" t="s">
        <v>29</v>
      </c>
      <c r="G21" s="5"/>
    </row>
    <row r="22" spans="2:7" ht="15">
      <c r="B22" t="s">
        <v>44</v>
      </c>
      <c r="C22" s="41">
        <v>4</v>
      </c>
      <c r="F22" s="7" t="s">
        <v>32</v>
      </c>
      <c r="G22" s="5"/>
    </row>
    <row r="23" spans="2:7" ht="14.25">
      <c r="B23" t="s">
        <v>45</v>
      </c>
      <c r="C23" s="41">
        <v>2</v>
      </c>
      <c r="F23" s="9" t="s">
        <v>36</v>
      </c>
      <c r="G23" s="5"/>
    </row>
    <row r="24" spans="2:7" ht="15" thickBot="1">
      <c r="B24" t="s">
        <v>17</v>
      </c>
      <c r="C24" s="40"/>
      <c r="F24" s="9" t="s">
        <v>37</v>
      </c>
      <c r="G24" s="5"/>
    </row>
    <row r="25" spans="2:7" ht="15.75" thickBot="1">
      <c r="B25" s="3" t="s">
        <v>56</v>
      </c>
      <c r="F25" s="70" t="s">
        <v>22</v>
      </c>
      <c r="G25" s="65"/>
    </row>
    <row r="26" spans="2:7" ht="15">
      <c r="B26" s="38" t="s">
        <v>25</v>
      </c>
      <c r="C26" s="77"/>
      <c r="D26" s="72"/>
      <c r="F26" s="6" t="s">
        <v>24</v>
      </c>
      <c r="G26" s="5"/>
    </row>
    <row r="27" spans="2:7" ht="15.75" thickBot="1">
      <c r="B27" s="38" t="s">
        <v>28</v>
      </c>
      <c r="C27" s="77"/>
      <c r="D27" s="72"/>
      <c r="F27" s="8" t="s">
        <v>27</v>
      </c>
      <c r="G27" s="10"/>
    </row>
    <row r="28" spans="2:4" ht="17.25" customHeight="1">
      <c r="B28" s="38" t="s">
        <v>30</v>
      </c>
      <c r="C28" s="77"/>
      <c r="D28" s="72"/>
    </row>
    <row r="29" spans="2:9" ht="15">
      <c r="B29" s="39" t="s">
        <v>31</v>
      </c>
      <c r="C29" s="61"/>
      <c r="D29" s="61"/>
      <c r="F29" s="73" t="s">
        <v>74</v>
      </c>
      <c r="G29" s="74"/>
      <c r="H29" s="74"/>
      <c r="I29" s="74"/>
    </row>
    <row r="30" spans="2:9" ht="15">
      <c r="B30" s="39" t="s">
        <v>33</v>
      </c>
      <c r="C30" s="61"/>
      <c r="D30" s="61"/>
      <c r="F30" s="74"/>
      <c r="G30" s="74"/>
      <c r="H30" s="74"/>
      <c r="I30" s="74"/>
    </row>
    <row r="31" spans="2:7" ht="15">
      <c r="B31" s="39" t="s">
        <v>34</v>
      </c>
      <c r="C31" s="61"/>
      <c r="D31" s="72"/>
      <c r="F31" s="20" t="s">
        <v>58</v>
      </c>
      <c r="G31" s="19">
        <f ca="1">TODAY()</f>
        <v>41229</v>
      </c>
    </row>
    <row r="32" spans="2:4" ht="15">
      <c r="B32" s="39" t="s">
        <v>35</v>
      </c>
      <c r="C32" s="61"/>
      <c r="D32" s="72"/>
    </row>
    <row r="66" ht="15" thickBot="1"/>
    <row r="67" spans="2:4" ht="15" thickBot="1">
      <c r="B67" s="11" t="s">
        <v>38</v>
      </c>
      <c r="C67" s="12"/>
      <c r="D67" s="2"/>
    </row>
    <row r="68" spans="2:4" ht="14.25">
      <c r="B68" s="13" t="s">
        <v>39</v>
      </c>
      <c r="C68" s="14"/>
      <c r="D68" s="5"/>
    </row>
    <row r="69" spans="2:4" ht="14.25">
      <c r="B69" s="13" t="s">
        <v>62</v>
      </c>
      <c r="C69" s="15"/>
      <c r="D69" s="5"/>
    </row>
    <row r="70" spans="2:4" ht="14.25">
      <c r="B70" s="13" t="s">
        <v>61</v>
      </c>
      <c r="C70" s="15"/>
      <c r="D70" s="5"/>
    </row>
    <row r="71" spans="2:4" ht="14.25">
      <c r="B71" s="13" t="s">
        <v>63</v>
      </c>
      <c r="C71" s="15"/>
      <c r="D71" s="5"/>
    </row>
    <row r="72" spans="2:4" ht="15" thickBot="1">
      <c r="B72" s="16" t="s">
        <v>64</v>
      </c>
      <c r="C72" s="17"/>
      <c r="D72" s="10"/>
    </row>
  </sheetData>
  <sheetProtection password="CA71" sheet="1"/>
  <mergeCells count="21">
    <mergeCell ref="C32:D32"/>
    <mergeCell ref="F29:I30"/>
    <mergeCell ref="C31:D31"/>
    <mergeCell ref="D16:F16"/>
    <mergeCell ref="C26:D26"/>
    <mergeCell ref="C27:D27"/>
    <mergeCell ref="C28:D28"/>
    <mergeCell ref="C29:D29"/>
    <mergeCell ref="I1:J1"/>
    <mergeCell ref="F1:F2"/>
    <mergeCell ref="G15:H15"/>
    <mergeCell ref="G16:H16"/>
    <mergeCell ref="F25:G25"/>
    <mergeCell ref="G1:H1"/>
    <mergeCell ref="A1:A2"/>
    <mergeCell ref="B1:B2"/>
    <mergeCell ref="C1:C2"/>
    <mergeCell ref="D1:D2"/>
    <mergeCell ref="E1:E2"/>
    <mergeCell ref="C30:D30"/>
    <mergeCell ref="C17:D17"/>
  </mergeCells>
  <hyperlinks>
    <hyperlink ref="F24" r:id="rId1" display="mailto:info.pl@sealeco.com?subject=This%20email%20has%20passed%20a%20Unregistered%20version%20of%20EmailEncoder%20by%20Meridium"/>
    <hyperlink ref="F23" r:id="rId2" display="http://www.sealeco.com.pl/"/>
  </hyperlinks>
  <printOptions/>
  <pageMargins left="0.37" right="0.27" top="0.26" bottom="0.18" header="0.16" footer="0.2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ea66</dc:creator>
  <cp:keywords/>
  <dc:description/>
  <cp:lastModifiedBy>ea66</cp:lastModifiedBy>
  <cp:lastPrinted>2012-06-25T12:33:13Z</cp:lastPrinted>
  <dcterms:created xsi:type="dcterms:W3CDTF">2012-04-20T09:42:28Z</dcterms:created>
  <dcterms:modified xsi:type="dcterms:W3CDTF">2012-11-16T10:49:04Z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