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140" tabRatio="57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<sst xmlns="http://schemas.openxmlformats.org/spreadsheetml/2006/main" count="96" uniqueCount="79">
  <si>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Materiał</t>
  </si>
  <si>
    <t>Suma</t>
  </si>
  <si>
    <t>Jednostka</t>
  </si>
  <si>
    <t>(X+2*Z)*(Y+2*z)</t>
  </si>
  <si>
    <t>=</t>
  </si>
  <si>
    <t>Klej Adhesive 5000</t>
  </si>
  <si>
    <t>Uszczelniacz Sealant Black 5590</t>
  </si>
  <si>
    <t>X:</t>
  </si>
  <si>
    <t>Y:</t>
  </si>
  <si>
    <t>Cena transportu:</t>
  </si>
  <si>
    <t>powyżej 6000PLN</t>
  </si>
  <si>
    <t>do 6000PLN:</t>
  </si>
  <si>
    <t>wliczony w cenę</t>
  </si>
  <si>
    <t>DO WYPEŁNIENIA:</t>
  </si>
  <si>
    <t>Uwaga:</t>
  </si>
  <si>
    <t xml:space="preserve">X*Y  </t>
  </si>
  <si>
    <t xml:space="preserve">X*Y </t>
  </si>
  <si>
    <t>1/  Do każdej z długości nieprzekraczającej 10m sugerujemy dodać 3%, lecz nie mniej niż 15cm  wartości wymiaru, powyżej 10m należy dodać 3% wartości wymiaru</t>
  </si>
  <si>
    <t>Z (wywinięcie pionowe):</t>
  </si>
  <si>
    <t xml:space="preserve">2/  Standardowo zaleca się wartość 0,30m,  lecz nie mniej niż  0,20m powyżej poziomu warstw wykończeniowych);  </t>
  </si>
  <si>
    <t>cena z transportem (układ tradycyjny):</t>
  </si>
  <si>
    <t>cena z transportem (układ odwrócony):</t>
  </si>
  <si>
    <t>Σ tradycyjny</t>
  </si>
  <si>
    <t>Σ odwrócony</t>
  </si>
  <si>
    <t>Nazwa: (imię i nazwisko)</t>
  </si>
  <si>
    <t>Adres: /ul./miasto/kod</t>
  </si>
  <si>
    <t>NIP:</t>
  </si>
  <si>
    <t>E-mail</t>
  </si>
  <si>
    <t>Adres dostawy:</t>
  </si>
  <si>
    <t>Telefon:</t>
  </si>
  <si>
    <t>Osoba kontaktowa:</t>
  </si>
  <si>
    <t>Nordic Waterproofing Sp. z o.o.</t>
  </si>
  <si>
    <t xml:space="preserve">91-211 Łódź, </t>
  </si>
  <si>
    <t>ul. Szparagowa 6/8</t>
  </si>
  <si>
    <t>+48 42 712-07-04</t>
  </si>
  <si>
    <t>www.sealeco.com.pl</t>
  </si>
  <si>
    <t>info.pl@sealeco.com</t>
  </si>
  <si>
    <t>Osoba do kontaktu:</t>
  </si>
  <si>
    <t>Andrzej Iwanek</t>
  </si>
  <si>
    <t>Tel.:  600-04-77-91</t>
  </si>
  <si>
    <t>Realizacja zamówienia prefabrykatu EPDM przebiega wg nast schematu:</t>
  </si>
  <si>
    <t>2/ zwrotny mail z faktura proforma do Klienta</t>
  </si>
  <si>
    <t>3/ platnosc za fakture proforma</t>
  </si>
  <si>
    <t>4/ uruchomienie prefabrykacji (od daty wplywu platnosci za fakture)</t>
  </si>
  <si>
    <t>5/ wysylka towaru do Klienta</t>
  </si>
  <si>
    <t>1/ zamówienie Klienta (preferowany mail) z wypełnionym arkuszem kalkulacyjnym</t>
  </si>
  <si>
    <t>Narożnik zewnętrzny</t>
  </si>
  <si>
    <t>szt.</t>
  </si>
  <si>
    <t>Narożnik wewnętrzny</t>
  </si>
  <si>
    <t>odwodnienie, min. 2szt.</t>
  </si>
  <si>
    <t>il. narożników zewnętrznych</t>
  </si>
  <si>
    <t>il. narożników wewnętrznych</t>
  </si>
  <si>
    <t>il. wpustów (min. 2)</t>
  </si>
  <si>
    <t>ilość narożników zew</t>
  </si>
  <si>
    <t>ilość narożników wew</t>
  </si>
  <si>
    <t>Geowłóknina (wstęga szer. 2.00m)</t>
  </si>
  <si>
    <t>sztuka  (310ml)</t>
  </si>
  <si>
    <t>Mata drenująca Platon MultiDrain (z geowłókniną)</t>
  </si>
  <si>
    <t>Membrana EPDM gr.1.20mm</t>
  </si>
  <si>
    <t>Dane do faktury  /  adres dostawy:</t>
  </si>
  <si>
    <t>Dostawca:</t>
  </si>
  <si>
    <t>powierzchnia z zakładami</t>
  </si>
  <si>
    <t>Taśma Thermobond</t>
  </si>
  <si>
    <t>rolka  (0,15x20m)</t>
  </si>
  <si>
    <t>Wpusty dachowe HL, nieogrzewane, z dociskiem</t>
  </si>
  <si>
    <r>
      <t>[m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]</t>
    </r>
  </si>
  <si>
    <r>
      <t>Mata drenująca Platon PerfoDrain (</t>
    </r>
    <r>
      <rPr>
        <b/>
        <sz val="9"/>
        <color indexed="8"/>
        <rFont val="Calibri"/>
        <family val="2"/>
      </rPr>
      <t>opcjonalnie</t>
    </r>
    <r>
      <rPr>
        <sz val="9"/>
        <color indexed="8"/>
        <rFont val="Calibri"/>
        <family val="2"/>
      </rPr>
      <t xml:space="preserve"> przy systemie odwróconym)</t>
    </r>
  </si>
  <si>
    <r>
      <t>średnio 1szt. na 100m</t>
    </r>
    <r>
      <rPr>
        <vertAlign val="superscript"/>
        <sz val="9"/>
        <color indexed="8"/>
        <rFont val="Calibri"/>
        <family val="2"/>
      </rPr>
      <t>2</t>
    </r>
  </si>
  <si>
    <r>
      <t>średnio 1szt. na 30m</t>
    </r>
    <r>
      <rPr>
        <vertAlign val="superscript"/>
        <sz val="9"/>
        <color indexed="8"/>
        <rFont val="Calibri"/>
        <family val="2"/>
      </rPr>
      <t>2</t>
    </r>
  </si>
  <si>
    <t>Data:</t>
  </si>
  <si>
    <t>Szacunkowe zużycie</t>
  </si>
  <si>
    <t>Lp</t>
  </si>
  <si>
    <t>Brutto</t>
  </si>
  <si>
    <t>Netto</t>
  </si>
  <si>
    <t>Cena [PLN]</t>
  </si>
  <si>
    <t>Wartość [PLN]</t>
  </si>
  <si>
    <t>ZAMÓWIENIE/OFERTA</t>
  </si>
  <si>
    <t>puszka  (5,30kg)</t>
  </si>
  <si>
    <t>powierzchnia klejenia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</si>
</sst>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4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4"/>
      <color rgb="FFFF0000"/>
      <name val="Czcionka tekstu podstawowego"/>
      <family val="0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Border="1" applyAlignment="1">
      <alignment/>
    </xf>
    <xf numFmtId="0" fontId="49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0" fillId="0" borderId="17" xfId="0" applyBorder="1" applyAlignment="1">
      <alignment/>
    </xf>
    <xf numFmtId="0" fontId="50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1" fontId="51" fillId="0" borderId="0" xfId="0" applyNumberFormat="1" applyFont="1" applyBorder="1" applyAlignment="1">
      <alignment vertical="top" wrapText="1"/>
    </xf>
    <xf numFmtId="2" fontId="47" fillId="0" borderId="0" xfId="0" applyNumberFormat="1" applyFont="1" applyBorder="1" applyAlignment="1">
      <alignment/>
    </xf>
    <xf numFmtId="2" fontId="50" fillId="33" borderId="18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50" fillId="33" borderId="19" xfId="0" applyNumberFormat="1" applyFont="1" applyFill="1" applyBorder="1" applyAlignment="1">
      <alignment/>
    </xf>
    <xf numFmtId="0" fontId="53" fillId="0" borderId="20" xfId="0" applyFont="1" applyBorder="1" applyAlignment="1">
      <alignment vertical="top" wrapText="1"/>
    </xf>
    <xf numFmtId="0" fontId="53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right" wrapText="1"/>
    </xf>
    <xf numFmtId="2" fontId="51" fillId="0" borderId="20" xfId="0" applyNumberFormat="1" applyFont="1" applyBorder="1" applyAlignment="1">
      <alignment horizontal="right" wrapText="1"/>
    </xf>
    <xf numFmtId="1" fontId="51" fillId="0" borderId="20" xfId="0" applyNumberFormat="1" applyFont="1" applyBorder="1" applyAlignment="1">
      <alignment horizontal="right" wrapText="1"/>
    </xf>
    <xf numFmtId="0" fontId="53" fillId="0" borderId="20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0" xfId="0" applyFont="1" applyBorder="1" applyAlignment="1">
      <alignment vertical="top" wrapText="1"/>
    </xf>
    <xf numFmtId="2" fontId="51" fillId="0" borderId="20" xfId="0" applyNumberFormat="1" applyFont="1" applyBorder="1" applyAlignment="1">
      <alignment vertical="top" wrapText="1"/>
    </xf>
    <xf numFmtId="2" fontId="51" fillId="0" borderId="20" xfId="0" applyNumberFormat="1" applyFont="1" applyBorder="1" applyAlignment="1">
      <alignment/>
    </xf>
    <xf numFmtId="0" fontId="53" fillId="0" borderId="20" xfId="0" applyFont="1" applyBorder="1" applyAlignment="1">
      <alignment/>
    </xf>
    <xf numFmtId="0" fontId="51" fillId="0" borderId="20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3" fillId="0" borderId="20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left" vertical="top" wrapText="1"/>
    </xf>
    <xf numFmtId="2" fontId="51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51" fillId="0" borderId="20" xfId="0" applyFont="1" applyBorder="1" applyAlignment="1">
      <alignment vertical="top" wrapText="1"/>
    </xf>
    <xf numFmtId="0" fontId="51" fillId="0" borderId="20" xfId="0" applyFont="1" applyFill="1" applyBorder="1" applyAlignment="1">
      <alignment vertical="top" wrapText="1"/>
    </xf>
    <xf numFmtId="0" fontId="0" fillId="34" borderId="20" xfId="0" applyFill="1" applyBorder="1" applyAlignment="1" applyProtection="1">
      <alignment/>
      <protection locked="0"/>
    </xf>
    <xf numFmtId="0" fontId="50" fillId="0" borderId="0" xfId="0" applyFont="1" applyFill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right" wrapText="1"/>
    </xf>
    <xf numFmtId="2" fontId="51" fillId="0" borderId="22" xfId="0" applyNumberFormat="1" applyFont="1" applyBorder="1" applyAlignment="1">
      <alignment horizontal="right" wrapText="1"/>
    </xf>
    <xf numFmtId="2" fontId="51" fillId="0" borderId="22" xfId="0" applyNumberFormat="1" applyFont="1" applyBorder="1" applyAlignment="1">
      <alignment horizontal="right"/>
    </xf>
    <xf numFmtId="0" fontId="50" fillId="0" borderId="18" xfId="0" applyFont="1" applyBorder="1" applyAlignment="1">
      <alignment vertical="top" wrapText="1"/>
    </xf>
    <xf numFmtId="0" fontId="5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53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/>
    </xf>
    <xf numFmtId="0" fontId="41" fillId="0" borderId="19" xfId="0" applyFont="1" applyBorder="1" applyAlignment="1">
      <alignment vertical="top"/>
    </xf>
    <xf numFmtId="0" fontId="51" fillId="0" borderId="25" xfId="0" applyFont="1" applyBorder="1" applyAlignment="1">
      <alignment wrapText="1"/>
    </xf>
    <xf numFmtId="0" fontId="0" fillId="0" borderId="10" xfId="0" applyBorder="1" applyAlignment="1">
      <alignment/>
    </xf>
    <xf numFmtId="0" fontId="51" fillId="0" borderId="25" xfId="0" applyFont="1" applyFill="1" applyBorder="1" applyAlignment="1">
      <alignment wrapText="1"/>
    </xf>
    <xf numFmtId="0" fontId="50" fillId="0" borderId="15" xfId="0" applyFont="1" applyBorder="1" applyAlignment="1">
      <alignment vertical="top" wrapText="1"/>
    </xf>
    <xf numFmtId="0" fontId="0" fillId="0" borderId="17" xfId="0" applyBorder="1" applyAlignment="1">
      <alignment/>
    </xf>
    <xf numFmtId="0" fontId="50" fillId="0" borderId="15" xfId="0" applyFont="1" applyFill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0" fillId="0" borderId="19" xfId="0" applyBorder="1" applyAlignment="1">
      <alignment/>
    </xf>
    <xf numFmtId="0" fontId="50" fillId="0" borderId="26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34" borderId="20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 applyAlignment="1">
      <alignment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20" xfId="0" applyFont="1" applyBorder="1" applyAlignment="1">
      <alignment horizontal="left"/>
    </xf>
    <xf numFmtId="0" fontId="51" fillId="34" borderId="20" xfId="0" applyFont="1" applyFill="1" applyBorder="1" applyAlignment="1" applyProtection="1">
      <alignment vertical="top" wrapText="1"/>
      <protection locked="0"/>
    </xf>
    <xf numFmtId="0" fontId="50" fillId="0" borderId="15" xfId="0" applyFont="1" applyBorder="1" applyAlignment="1">
      <alignment/>
    </xf>
    <xf numFmtId="0" fontId="51" fillId="0" borderId="27" xfId="0" applyFont="1" applyBorder="1" applyAlignment="1">
      <alignment/>
    </xf>
    <xf numFmtId="0" fontId="0" fillId="0" borderId="28" xfId="0" applyBorder="1" applyAlignment="1">
      <alignment/>
    </xf>
    <xf numFmtId="0" fontId="51" fillId="0" borderId="13" xfId="0" applyFont="1" applyBorder="1" applyAlignment="1">
      <alignment/>
    </xf>
    <xf numFmtId="0" fontId="0" fillId="0" borderId="11" xfId="0" applyBorder="1" applyAlignment="1">
      <alignment/>
    </xf>
    <xf numFmtId="14" fontId="5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27" xfId="0" applyFont="1" applyBorder="1" applyAlignment="1">
      <alignment/>
    </xf>
    <xf numFmtId="0" fontId="51" fillId="0" borderId="12" xfId="0" applyFont="1" applyBorder="1" applyAlignment="1">
      <alignment/>
    </xf>
    <xf numFmtId="0" fontId="33" fillId="0" borderId="12" xfId="44" applyBorder="1" applyAlignment="1" applyProtection="1">
      <alignment/>
      <protection/>
    </xf>
    <xf numFmtId="0" fontId="33" fillId="0" borderId="13" xfId="44" applyBorder="1" applyAlignment="1" applyProtection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33</xdr:row>
      <xdr:rowOff>76200</xdr:rowOff>
    </xdr:from>
    <xdr:to>
      <xdr:col>9</xdr:col>
      <xdr:colOff>9525</xdr:colOff>
      <xdr:row>64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4991" r="12492"/>
        <a:stretch>
          <a:fillRect/>
        </a:stretch>
      </xdr:blipFill>
      <xdr:spPr>
        <a:xfrm>
          <a:off x="219075" y="7258050"/>
          <a:ext cx="11296650" cy="567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pl@sealeco.com?subject=This%20email%20has%20passed%20a%20Unregistered%20version%20of%20EmailEncoder%20by%20Meridium" TargetMode="External" /><Relationship Id="rId2" Type="http://schemas.openxmlformats.org/officeDocument/2006/relationships/hyperlink" Target="http://www.sealeco.com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L10" sqref="L10"/>
    </sheetView>
  </sheetViews>
  <sheetFormatPr defaultColWidth="8.796875" defaultRowHeight="14.25"/>
  <cols>
    <col min="1" max="1" width="3" style="0" customWidth="1"/>
    <col min="2" max="2" width="36.19921875" style="0" customWidth="1"/>
    <col min="3" max="3" width="17" style="0" customWidth="1"/>
    <col min="4" max="4" width="18.09765625" style="0" customWidth="1"/>
    <col min="5" max="5" width="2.3984375" style="0" customWidth="1"/>
    <col min="6" max="6" width="6.5" style="0" customWidth="1"/>
    <col min="7" max="7" width="18.3984375" style="0" customWidth="1"/>
    <col min="8" max="8" width="9.69921875" style="0" customWidth="1"/>
    <col min="9" max="9" width="9.3984375" style="0" customWidth="1"/>
    <col min="10" max="10" width="9" style="0" customWidth="1"/>
  </cols>
  <sheetData>
    <row r="1" spans="1:11" ht="15.75" thickBot="1">
      <c r="A1" s="61" t="s">
        <v>71</v>
      </c>
      <c r="B1" s="69" t="s">
        <v>0</v>
      </c>
      <c r="C1" s="69" t="s">
        <v>2</v>
      </c>
      <c r="D1" s="69" t="s">
        <v>70</v>
      </c>
      <c r="E1" s="69"/>
      <c r="F1" s="71" t="s">
        <v>1</v>
      </c>
      <c r="G1" s="66" t="s">
        <v>74</v>
      </c>
      <c r="H1" s="67"/>
      <c r="I1" s="68" t="s">
        <v>75</v>
      </c>
      <c r="J1" s="67"/>
      <c r="K1" s="47"/>
    </row>
    <row r="2" spans="1:10" ht="15" customHeight="1" thickBot="1">
      <c r="A2" s="62"/>
      <c r="B2" s="70"/>
      <c r="C2" s="70"/>
      <c r="D2" s="70"/>
      <c r="E2" s="70"/>
      <c r="F2" s="72"/>
      <c r="G2" s="55" t="s">
        <v>73</v>
      </c>
      <c r="H2" s="55" t="s">
        <v>72</v>
      </c>
      <c r="I2" s="54" t="s">
        <v>73</v>
      </c>
      <c r="J2" s="56" t="s">
        <v>72</v>
      </c>
    </row>
    <row r="3" spans="1:10" ht="17.25" customHeight="1">
      <c r="A3" s="59">
        <v>1</v>
      </c>
      <c r="B3" s="60" t="s">
        <v>58</v>
      </c>
      <c r="C3" s="49" t="s">
        <v>65</v>
      </c>
      <c r="D3" s="48" t="s">
        <v>3</v>
      </c>
      <c r="E3" s="50" t="s">
        <v>4</v>
      </c>
      <c r="F3" s="51">
        <f>(C18+2*C20)*(C19+2*C20)*1.1</f>
        <v>123.596</v>
      </c>
      <c r="G3" s="57">
        <f>H3/1.23</f>
        <v>47.96747967479675</v>
      </c>
      <c r="H3" s="52">
        <v>59</v>
      </c>
      <c r="I3" s="53">
        <f>$F3*G3</f>
        <v>5928.588617886179</v>
      </c>
      <c r="J3" s="53">
        <f>$F3*H3</f>
        <v>7292.164000000001</v>
      </c>
    </row>
    <row r="4" spans="1:10" ht="18" customHeight="1">
      <c r="A4" s="43">
        <v>2</v>
      </c>
      <c r="B4" s="25" t="s">
        <v>55</v>
      </c>
      <c r="C4" s="26" t="s">
        <v>65</v>
      </c>
      <c r="D4" s="25" t="s">
        <v>61</v>
      </c>
      <c r="E4" s="27" t="s">
        <v>4</v>
      </c>
      <c r="F4" s="28">
        <f>C18*C19*1.15</f>
        <v>114.99999999999999</v>
      </c>
      <c r="G4" s="58">
        <f aca="true" t="shared" si="0" ref="G4:G12">H4/1.23</f>
        <v>4.959349593495935</v>
      </c>
      <c r="H4" s="29">
        <v>6.1</v>
      </c>
      <c r="I4" s="53">
        <f aca="true" t="shared" si="1" ref="I4:J12">$F4*G4</f>
        <v>570.3252032520325</v>
      </c>
      <c r="J4" s="53">
        <f t="shared" si="1"/>
        <v>701.4999999999999</v>
      </c>
    </row>
    <row r="5" spans="1:10" ht="18" customHeight="1">
      <c r="A5" s="43">
        <v>3</v>
      </c>
      <c r="B5" s="25" t="s">
        <v>5</v>
      </c>
      <c r="C5" s="26" t="s">
        <v>77</v>
      </c>
      <c r="D5" s="25" t="s">
        <v>78</v>
      </c>
      <c r="E5" s="27" t="s">
        <v>4</v>
      </c>
      <c r="F5" s="28">
        <f>CEILING(2*((C18+C19)*(C20+0.2))*0.7/5.3,1)</f>
        <v>3</v>
      </c>
      <c r="G5" s="58">
        <f t="shared" si="0"/>
        <v>195</v>
      </c>
      <c r="H5" s="29">
        <v>239.85</v>
      </c>
      <c r="I5" s="53">
        <f t="shared" si="1"/>
        <v>585</v>
      </c>
      <c r="J5" s="53">
        <f t="shared" si="1"/>
        <v>719.55</v>
      </c>
    </row>
    <row r="6" spans="1:10" ht="17.25" customHeight="1">
      <c r="A6" s="43">
        <v>4</v>
      </c>
      <c r="B6" s="25" t="s">
        <v>6</v>
      </c>
      <c r="C6" s="26" t="s">
        <v>56</v>
      </c>
      <c r="D6" s="25" t="s">
        <v>68</v>
      </c>
      <c r="E6" s="27" t="s">
        <v>4</v>
      </c>
      <c r="F6" s="30">
        <f>CEILING(F3/30,1)</f>
        <v>5</v>
      </c>
      <c r="G6" s="58">
        <f t="shared" si="0"/>
        <v>51</v>
      </c>
      <c r="H6" s="29">
        <v>62.73</v>
      </c>
      <c r="I6" s="53">
        <f t="shared" si="1"/>
        <v>255</v>
      </c>
      <c r="J6" s="53">
        <f t="shared" si="1"/>
        <v>313.65</v>
      </c>
    </row>
    <row r="7" spans="1:16" ht="16.5" customHeight="1">
      <c r="A7" s="43">
        <v>5</v>
      </c>
      <c r="B7" s="25" t="s">
        <v>46</v>
      </c>
      <c r="C7" s="26" t="s">
        <v>47</v>
      </c>
      <c r="D7" s="25" t="s">
        <v>53</v>
      </c>
      <c r="E7" s="27" t="s">
        <v>4</v>
      </c>
      <c r="F7" s="30">
        <f>C21</f>
        <v>2</v>
      </c>
      <c r="G7" s="58">
        <f t="shared" si="0"/>
        <v>22.45528455284553</v>
      </c>
      <c r="H7" s="29">
        <v>27.62</v>
      </c>
      <c r="I7" s="53">
        <f t="shared" si="1"/>
        <v>44.91056910569106</v>
      </c>
      <c r="J7" s="53">
        <f t="shared" si="1"/>
        <v>55.24</v>
      </c>
      <c r="L7" s="16"/>
      <c r="M7" s="16"/>
      <c r="N7" s="18"/>
      <c r="O7" s="17"/>
      <c r="P7" s="19"/>
    </row>
    <row r="8" spans="1:16" ht="15.75" customHeight="1">
      <c r="A8" s="43">
        <v>6</v>
      </c>
      <c r="B8" s="25" t="s">
        <v>48</v>
      </c>
      <c r="C8" s="26" t="s">
        <v>47</v>
      </c>
      <c r="D8" s="25" t="s">
        <v>54</v>
      </c>
      <c r="E8" s="27" t="s">
        <v>4</v>
      </c>
      <c r="F8" s="30">
        <f>C22</f>
        <v>4</v>
      </c>
      <c r="G8" s="58">
        <f t="shared" si="0"/>
        <v>20.796747967479675</v>
      </c>
      <c r="H8" s="29">
        <v>25.58</v>
      </c>
      <c r="I8" s="53">
        <f t="shared" si="1"/>
        <v>83.1869918699187</v>
      </c>
      <c r="J8" s="53">
        <f t="shared" si="1"/>
        <v>102.32</v>
      </c>
      <c r="L8" s="16"/>
      <c r="M8" s="16"/>
      <c r="N8" s="18"/>
      <c r="O8" s="17"/>
      <c r="P8" s="19"/>
    </row>
    <row r="9" spans="1:16" ht="15.75" customHeight="1">
      <c r="A9" s="43">
        <v>7</v>
      </c>
      <c r="B9" s="25" t="s">
        <v>64</v>
      </c>
      <c r="C9" s="26" t="s">
        <v>47</v>
      </c>
      <c r="D9" s="25" t="s">
        <v>49</v>
      </c>
      <c r="E9" s="27" t="s">
        <v>4</v>
      </c>
      <c r="F9" s="30">
        <f>C23</f>
        <v>2</v>
      </c>
      <c r="G9" s="58">
        <f t="shared" si="0"/>
        <v>227.64227642276424</v>
      </c>
      <c r="H9" s="29">
        <v>280</v>
      </c>
      <c r="I9" s="53">
        <f>$F9*G9</f>
        <v>455.2845528455285</v>
      </c>
      <c r="J9" s="53">
        <f>$F9*H9</f>
        <v>560</v>
      </c>
      <c r="L9" s="16"/>
      <c r="M9" s="16"/>
      <c r="N9" s="18"/>
      <c r="O9" s="17"/>
      <c r="P9" s="19"/>
    </row>
    <row r="10" spans="1:16" ht="15.75" customHeight="1">
      <c r="A10" s="43">
        <v>8</v>
      </c>
      <c r="B10" s="25" t="s">
        <v>62</v>
      </c>
      <c r="C10" s="26" t="s">
        <v>63</v>
      </c>
      <c r="D10" s="25" t="s">
        <v>67</v>
      </c>
      <c r="E10" s="27" t="s">
        <v>4</v>
      </c>
      <c r="F10" s="30">
        <f>CEILING(F3/100,1)</f>
        <v>2</v>
      </c>
      <c r="G10" s="58">
        <f t="shared" si="0"/>
        <v>337.2682926829268</v>
      </c>
      <c r="H10" s="29">
        <v>414.84</v>
      </c>
      <c r="I10" s="53">
        <f t="shared" si="1"/>
        <v>674.5365853658536</v>
      </c>
      <c r="J10" s="53">
        <f t="shared" si="1"/>
        <v>829.68</v>
      </c>
      <c r="L10" s="16"/>
      <c r="M10" s="16"/>
      <c r="N10" s="18"/>
      <c r="O10" s="17"/>
      <c r="P10" s="19"/>
    </row>
    <row r="11" spans="1:10" ht="15.75" customHeight="1">
      <c r="A11" s="43">
        <v>9</v>
      </c>
      <c r="B11" s="25" t="s">
        <v>57</v>
      </c>
      <c r="C11" s="31" t="s">
        <v>65</v>
      </c>
      <c r="D11" s="31" t="s">
        <v>15</v>
      </c>
      <c r="E11" s="32" t="s">
        <v>4</v>
      </c>
      <c r="F11" s="28">
        <f>C18*C19*1.05</f>
        <v>105</v>
      </c>
      <c r="G11" s="58">
        <f t="shared" si="0"/>
        <v>19.495934959349594</v>
      </c>
      <c r="H11" s="29">
        <v>23.98</v>
      </c>
      <c r="I11" s="53">
        <f t="shared" si="1"/>
        <v>2047.0731707317073</v>
      </c>
      <c r="J11" s="53">
        <f t="shared" si="1"/>
        <v>2517.9</v>
      </c>
    </row>
    <row r="12" spans="1:10" ht="23.25" customHeight="1">
      <c r="A12" s="43">
        <v>10</v>
      </c>
      <c r="B12" s="25" t="s">
        <v>66</v>
      </c>
      <c r="C12" s="31" t="s">
        <v>65</v>
      </c>
      <c r="D12" s="31" t="s">
        <v>16</v>
      </c>
      <c r="E12" s="32" t="s">
        <v>4</v>
      </c>
      <c r="F12" s="28">
        <f>C18*C19*1.05</f>
        <v>105</v>
      </c>
      <c r="G12" s="58">
        <f t="shared" si="0"/>
        <v>15.796747967479675</v>
      </c>
      <c r="H12" s="29">
        <v>19.43</v>
      </c>
      <c r="I12" s="53">
        <f t="shared" si="1"/>
        <v>1658.658536585366</v>
      </c>
      <c r="J12" s="53">
        <f t="shared" si="1"/>
        <v>2040.1499999999999</v>
      </c>
    </row>
    <row r="13" spans="1:10" ht="15">
      <c r="A13" s="43">
        <v>11</v>
      </c>
      <c r="B13" s="25"/>
      <c r="C13" s="25"/>
      <c r="D13" s="25"/>
      <c r="E13" s="27"/>
      <c r="F13" s="33"/>
      <c r="G13" s="34" t="s">
        <v>22</v>
      </c>
      <c r="H13" s="43"/>
      <c r="I13" s="35">
        <f>SUM(I3:I11)</f>
        <v>10643.905691056909</v>
      </c>
      <c r="J13" s="35">
        <f>SUM(J3:J11)</f>
        <v>13092.003999999999</v>
      </c>
    </row>
    <row r="14" spans="1:10" ht="14.25" customHeight="1" thickBot="1">
      <c r="A14" s="43">
        <v>12</v>
      </c>
      <c r="B14" s="36"/>
      <c r="C14" s="36"/>
      <c r="D14" s="36"/>
      <c r="E14" s="37"/>
      <c r="F14" s="38"/>
      <c r="G14" s="34" t="s">
        <v>23</v>
      </c>
      <c r="H14" s="43"/>
      <c r="I14" s="42">
        <f>SUM(I3:I12)</f>
        <v>12302.564227642275</v>
      </c>
      <c r="J14" s="42">
        <f>SUM(J3:J12)</f>
        <v>15132.153999999999</v>
      </c>
    </row>
    <row r="15" spans="1:10" ht="29.25" customHeight="1" thickBot="1">
      <c r="A15" s="43">
        <v>13</v>
      </c>
      <c r="B15" s="39" t="s">
        <v>9</v>
      </c>
      <c r="C15" s="39" t="s">
        <v>11</v>
      </c>
      <c r="D15" s="36"/>
      <c r="E15" s="40" t="s">
        <v>4</v>
      </c>
      <c r="F15" s="41">
        <v>200</v>
      </c>
      <c r="G15" s="63" t="s">
        <v>20</v>
      </c>
      <c r="H15" s="64"/>
      <c r="I15" s="20">
        <f>IF(I13&lt;6000,SUM(I13+F15),I13)</f>
        <v>10643.905691056909</v>
      </c>
      <c r="J15" s="20">
        <f>IF(J13&lt;6000,SUM(J13+F15),J13)</f>
        <v>13092.003999999999</v>
      </c>
    </row>
    <row r="16" spans="1:10" ht="30.75" customHeight="1" thickBot="1">
      <c r="A16" s="43">
        <v>14</v>
      </c>
      <c r="B16" s="38"/>
      <c r="C16" s="39" t="s">
        <v>10</v>
      </c>
      <c r="D16" s="79" t="s">
        <v>12</v>
      </c>
      <c r="E16" s="80"/>
      <c r="F16" s="80"/>
      <c r="G16" s="65" t="s">
        <v>21</v>
      </c>
      <c r="H16" s="64"/>
      <c r="I16" s="20">
        <f>IF(I14&lt;6000,SUM(I14+F15),I14)</f>
        <v>12302.564227642275</v>
      </c>
      <c r="J16" s="24">
        <f>IF(J14&lt;6000,SUM(J14+F15),J14)</f>
        <v>15132.153999999999</v>
      </c>
    </row>
    <row r="17" spans="3:4" ht="15">
      <c r="C17" s="1" t="s">
        <v>13</v>
      </c>
      <c r="D17" s="1" t="s">
        <v>14</v>
      </c>
    </row>
    <row r="18" spans="2:8" ht="14.25">
      <c r="B18" s="43" t="s">
        <v>7</v>
      </c>
      <c r="C18" s="46">
        <v>10</v>
      </c>
      <c r="D18" s="75" t="s">
        <v>17</v>
      </c>
      <c r="E18" s="76"/>
      <c r="F18" s="76"/>
      <c r="G18" s="76"/>
      <c r="H18" s="76"/>
    </row>
    <row r="19" spans="2:8" ht="14.25">
      <c r="B19" s="43" t="s">
        <v>8</v>
      </c>
      <c r="C19" s="46">
        <v>10</v>
      </c>
      <c r="D19" s="77"/>
      <c r="E19" s="76"/>
      <c r="F19" s="76"/>
      <c r="G19" s="76"/>
      <c r="H19" s="76"/>
    </row>
    <row r="20" spans="2:8" ht="14.25">
      <c r="B20" s="43" t="s">
        <v>18</v>
      </c>
      <c r="C20" s="46">
        <v>0.3</v>
      </c>
      <c r="D20" s="78" t="s">
        <v>19</v>
      </c>
      <c r="E20" s="78"/>
      <c r="F20" s="78"/>
      <c r="G20" s="78"/>
      <c r="H20" s="78"/>
    </row>
    <row r="21" spans="2:8" ht="15" thickBot="1">
      <c r="B21" s="43" t="s">
        <v>50</v>
      </c>
      <c r="C21" s="46">
        <v>2</v>
      </c>
      <c r="D21" s="78"/>
      <c r="E21" s="78"/>
      <c r="F21" s="78"/>
      <c r="G21" s="78"/>
      <c r="H21" s="78"/>
    </row>
    <row r="22" spans="2:7" ht="15.75" thickBot="1">
      <c r="B22" s="43" t="s">
        <v>51</v>
      </c>
      <c r="C22" s="46">
        <v>4</v>
      </c>
      <c r="D22" s="15"/>
      <c r="E22" s="15"/>
      <c r="F22" s="14" t="s">
        <v>60</v>
      </c>
      <c r="G22" s="12"/>
    </row>
    <row r="23" spans="2:9" ht="15">
      <c r="B23" s="43" t="s">
        <v>52</v>
      </c>
      <c r="C23" s="46">
        <v>2</v>
      </c>
      <c r="D23" s="15"/>
      <c r="E23" s="15"/>
      <c r="F23" s="89" t="s">
        <v>31</v>
      </c>
      <c r="G23" s="84"/>
      <c r="I23" s="13" t="s">
        <v>69</v>
      </c>
    </row>
    <row r="24" spans="2:10" ht="15">
      <c r="B24" s="23"/>
      <c r="C24" s="23"/>
      <c r="F24" s="90" t="s">
        <v>32</v>
      </c>
      <c r="G24" s="64"/>
      <c r="I24" s="87">
        <f ca="1">TODAY()</f>
        <v>41229</v>
      </c>
      <c r="J24" s="88"/>
    </row>
    <row r="25" spans="2:9" ht="15">
      <c r="B25" s="2" t="s">
        <v>59</v>
      </c>
      <c r="F25" s="90" t="s">
        <v>33</v>
      </c>
      <c r="G25" s="64"/>
      <c r="I25" s="5"/>
    </row>
    <row r="26" spans="2:9" ht="17.25" customHeight="1">
      <c r="B26" s="44" t="s">
        <v>24</v>
      </c>
      <c r="C26" s="81"/>
      <c r="D26" s="74"/>
      <c r="F26" s="90" t="s">
        <v>34</v>
      </c>
      <c r="G26" s="64"/>
      <c r="I26" s="5"/>
    </row>
    <row r="27" spans="2:7" ht="15">
      <c r="B27" s="44" t="s">
        <v>25</v>
      </c>
      <c r="C27" s="81"/>
      <c r="D27" s="74"/>
      <c r="F27" s="91" t="s">
        <v>35</v>
      </c>
      <c r="G27" s="64"/>
    </row>
    <row r="28" spans="2:7" ht="15.75" thickBot="1">
      <c r="B28" s="44" t="s">
        <v>26</v>
      </c>
      <c r="C28" s="81"/>
      <c r="D28" s="74"/>
      <c r="F28" s="92" t="s">
        <v>36</v>
      </c>
      <c r="G28" s="86"/>
    </row>
    <row r="29" spans="2:7" ht="15.75" thickBot="1">
      <c r="B29" s="45" t="s">
        <v>27</v>
      </c>
      <c r="C29" s="73"/>
      <c r="D29" s="74"/>
      <c r="F29" s="82" t="s">
        <v>37</v>
      </c>
      <c r="G29" s="67"/>
    </row>
    <row r="30" spans="2:7" ht="15">
      <c r="B30" s="45" t="s">
        <v>28</v>
      </c>
      <c r="C30" s="73"/>
      <c r="D30" s="74"/>
      <c r="F30" s="83" t="s">
        <v>38</v>
      </c>
      <c r="G30" s="84"/>
    </row>
    <row r="31" spans="2:7" ht="15.75" thickBot="1">
      <c r="B31" s="45" t="s">
        <v>29</v>
      </c>
      <c r="C31" s="73"/>
      <c r="D31" s="74"/>
      <c r="F31" s="85" t="s">
        <v>39</v>
      </c>
      <c r="G31" s="86"/>
    </row>
    <row r="32" spans="2:9" ht="30">
      <c r="B32" s="45" t="s">
        <v>30</v>
      </c>
      <c r="C32" s="73"/>
      <c r="D32" s="74"/>
      <c r="F32" s="21" t="s">
        <v>76</v>
      </c>
      <c r="G32" s="22"/>
      <c r="H32" s="22"/>
      <c r="I32" s="22"/>
    </row>
    <row r="33" spans="6:9" ht="14.25" customHeight="1">
      <c r="F33" s="22"/>
      <c r="G33" s="22"/>
      <c r="H33" s="22"/>
      <c r="I33" s="22"/>
    </row>
    <row r="60" ht="15.75" customHeight="1"/>
    <row r="65" ht="15" thickBot="1"/>
    <row r="66" spans="2:4" ht="15.75" customHeight="1" thickBot="1">
      <c r="B66" s="10" t="s">
        <v>40</v>
      </c>
      <c r="C66" s="11"/>
      <c r="D66" s="12"/>
    </row>
    <row r="67" spans="2:4" ht="14.25">
      <c r="B67" s="6" t="s">
        <v>45</v>
      </c>
      <c r="C67" s="9"/>
      <c r="D67" s="3"/>
    </row>
    <row r="68" spans="2:4" ht="14.25">
      <c r="B68" s="6" t="s">
        <v>41</v>
      </c>
      <c r="C68" s="5"/>
      <c r="D68" s="3"/>
    </row>
    <row r="69" spans="2:4" ht="14.25">
      <c r="B69" s="6" t="s">
        <v>42</v>
      </c>
      <c r="C69" s="5"/>
      <c r="D69" s="3"/>
    </row>
    <row r="70" spans="2:4" ht="14.25">
      <c r="B70" s="6" t="s">
        <v>43</v>
      </c>
      <c r="C70" s="5"/>
      <c r="D70" s="3"/>
    </row>
    <row r="71" spans="2:4" ht="15" thickBot="1">
      <c r="B71" s="7" t="s">
        <v>44</v>
      </c>
      <c r="C71" s="8"/>
      <c r="D71" s="4"/>
    </row>
    <row r="75" spans="3:4" ht="14.25">
      <c r="C75" s="5"/>
      <c r="D75" s="5"/>
    </row>
  </sheetData>
  <sheetProtection password="CA71" sheet="1"/>
  <mergeCells count="30">
    <mergeCell ref="F29:G29"/>
    <mergeCell ref="F30:G30"/>
    <mergeCell ref="F31:G31"/>
    <mergeCell ref="I24:J24"/>
    <mergeCell ref="F23:G23"/>
    <mergeCell ref="F24:G24"/>
    <mergeCell ref="F25:G25"/>
    <mergeCell ref="F26:G26"/>
    <mergeCell ref="F27:G27"/>
    <mergeCell ref="F28:G28"/>
    <mergeCell ref="C30:D30"/>
    <mergeCell ref="C31:D31"/>
    <mergeCell ref="C32:D32"/>
    <mergeCell ref="D18:H19"/>
    <mergeCell ref="D20:H21"/>
    <mergeCell ref="D16:F16"/>
    <mergeCell ref="C26:D26"/>
    <mergeCell ref="C27:D27"/>
    <mergeCell ref="C28:D28"/>
    <mergeCell ref="C29:D29"/>
    <mergeCell ref="A1:A2"/>
    <mergeCell ref="G15:H15"/>
    <mergeCell ref="G16:H16"/>
    <mergeCell ref="G1:H1"/>
    <mergeCell ref="I1:J1"/>
    <mergeCell ref="B1:B2"/>
    <mergeCell ref="C1:C2"/>
    <mergeCell ref="D1:D2"/>
    <mergeCell ref="E1:E2"/>
    <mergeCell ref="F1:F2"/>
  </mergeCells>
  <hyperlinks>
    <hyperlink ref="F28" r:id="rId1" display="mailto:info.pl@sealeco.com?subject=This%20email%20has%20passed%20a%20Unregistered%20version%20of%20EmailEncoder%20by%20Meridium"/>
    <hyperlink ref="F27" r:id="rId2" display="http://www.sealeco.com.pl/"/>
  </hyperlinks>
  <printOptions/>
  <pageMargins left="0.29" right="0.24" top="0.45" bottom="0.18" header="0.31496062992125984" footer="0.19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ea66</dc:creator>
  <cp:keywords/>
  <dc:description/>
  <cp:lastModifiedBy>ea66</cp:lastModifiedBy>
  <cp:lastPrinted>2012-06-25T12:39:07Z</cp:lastPrinted>
  <dcterms:created xsi:type="dcterms:W3CDTF">2012-04-20T09:42:28Z</dcterms:created>
  <dcterms:modified xsi:type="dcterms:W3CDTF">2012-11-16T10:49:16Z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